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отчеты\КОММУНАЛКА\На сайт\7. Июль\"/>
    </mc:Choice>
  </mc:AlternateContent>
  <bookViews>
    <workbookView xWindow="0" yWindow="0" windowWidth="20490" windowHeight="7650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62913" refMode="R1C1"/>
</workbook>
</file>

<file path=xl/calcChain.xml><?xml version="1.0" encoding="utf-8"?>
<calcChain xmlns="http://schemas.openxmlformats.org/spreadsheetml/2006/main">
  <c r="E8" i="21" l="1"/>
  <c r="E4" i="21"/>
  <c r="I4" i="21"/>
  <c r="I10" i="21"/>
  <c r="H9" i="21"/>
  <c r="H4" i="21"/>
  <c r="H8" i="21" l="1"/>
  <c r="E6" i="21" l="1"/>
  <c r="G14" i="21" l="1"/>
  <c r="I8" i="21" l="1"/>
  <c r="E6" i="6" l="1"/>
  <c r="F6" i="6" s="1"/>
  <c r="D5" i="26" l="1"/>
  <c r="G9" i="26" l="1"/>
  <c r="F7" i="6" l="1"/>
  <c r="F9" i="26" l="1"/>
  <c r="F11" i="6" l="1"/>
  <c r="G6" i="22" l="1"/>
  <c r="E5" i="26"/>
  <c r="E9" i="26"/>
  <c r="G7" i="22" l="1"/>
  <c r="G9" i="22" s="1"/>
  <c r="F13" i="6"/>
  <c r="E6" i="26" s="1"/>
  <c r="F15" i="6" l="1"/>
  <c r="G6" i="26"/>
  <c r="F14" i="6"/>
  <c r="F6" i="26"/>
</calcChain>
</file>

<file path=xl/sharedStrings.xml><?xml version="1.0" encoding="utf-8"?>
<sst xmlns="http://schemas.openxmlformats.org/spreadsheetml/2006/main" count="83" uniqueCount="77">
  <si>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</si>
  <si>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</si>
  <si>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</si>
  <si>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</si>
  <si>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</si>
  <si>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</si>
  <si>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</si>
  <si>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</si>
  <si>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</si>
  <si>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</si>
  <si>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</si>
  <si>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</si>
  <si>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</si>
  <si>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</si>
  <si>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</si>
  <si>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</si>
  <si>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</si>
  <si>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</si>
  <si>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</si>
  <si>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</si>
  <si>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</si>
  <si>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</si>
  <si>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</si>
  <si>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</si>
  <si>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</si>
  <si>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</si>
  <si>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</si>
  <si>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</si>
  <si>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</si>
  <si>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</si>
  <si>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</si>
  <si>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</si>
  <si>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</si>
  <si>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</si>
  <si>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</si>
  <si>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</si>
  <si>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</si>
  <si>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</si>
  <si>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</si>
  <si>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</si>
  <si>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</si>
  <si>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</si>
  <si>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</si>
  <si>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</si>
  <si>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</si>
  <si>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</si>
  <si>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</si>
  <si>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</si>
  <si>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</si>
  <si>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</si>
  <si>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</si>
  <si>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</si>
  <si>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</si>
  <si>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</si>
  <si>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</si>
  <si>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</si>
  <si>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</si>
  <si>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</si>
  <si>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</si>
  <si>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</si>
  <si>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</si>
  <si>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</si>
  <si>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</si>
  <si>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</si>
  <si>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</si>
  <si>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</si>
  <si>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</si>
  <si>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</si>
  <si>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</si>
  <si>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</si>
  <si>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</si>
  <si>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</si>
  <si>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СПРАВОЧНАЯ ИНФОРМАЦИЯ потребление коммунальных услуг в доме ул.Ак. Грушина, д.8  Июль  2021 г.</t>
  </si>
  <si>
    <t>Расчет платы за коммунальные услуги по гаражу за Июль 2021 года</t>
  </si>
  <si>
    <t>Отчет по вывозу ТКО за Июль 2021 г.</t>
  </si>
  <si>
    <t>показаний общего прибора учета тепловой энергии за Июль 2021г.</t>
  </si>
  <si>
    <t>Оплата РСО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</si>
</sst>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_-* #,##0.00\ _р_._-;\-* #,##0.00\ _р_._-;_-* &quot;-&quot;??\ _р_._-;_-@_-"/>
    <numFmt numFmtId="169" formatCode="_(* #,##0.00_);_(* \(#,##0.00\);_(* &quot;-&quot;??_);_(@_)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  <numFmt numFmtId="173" formatCode="_-* #,##0.000\ _₽_-;\-* #,##0.000\ _₽_-;_-* &quot;-&quot;??\ _₽_-;_-@_-"/>
    <numFmt numFmtId="174" formatCode="_-* #,##0.0000_р_._-;\-* #,##0.0000_р_._-;_-* &quot;-&quot;??_р_._-;_-@_-"/>
  </numFmts>
  <fonts count="3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166" fontId="5" fillId="0" borderId="0" applyFont="0" applyFill="0" applyBorder="0" applyAlignment="0" applyProtection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17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/>
    <xf numFmtId="43" fontId="0" fillId="0" borderId="0" xfId="1" applyFont="1"/>
    <xf numFmtId="165" fontId="9" fillId="0" borderId="0" xfId="1" applyNumberFormat="1" applyFont="1"/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7" fontId="19" fillId="0" borderId="1" xfId="0" applyNumberFormat="1" applyFont="1" applyBorder="1" applyAlignment="1">
      <alignment horizontal="center" wrapText="1"/>
    </xf>
    <xf numFmtId="167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0" fontId="0" fillId="0" borderId="0" xfId="0" applyAlignment="1"/>
    <xf numFmtId="171" fontId="15" fillId="0" borderId="0" xfId="1" applyNumberFormat="1" applyFont="1"/>
    <xf numFmtId="43" fontId="15" fillId="0" borderId="0" xfId="1" applyNumberFormat="1" applyFont="1"/>
    <xf numFmtId="172" fontId="15" fillId="0" borderId="0" xfId="1" applyNumberFormat="1" applyFont="1"/>
    <xf numFmtId="43" fontId="15" fillId="0" borderId="0" xfId="1" applyNumberFormat="1" applyFont="1" applyBorder="1"/>
    <xf numFmtId="170" fontId="10" fillId="0" borderId="0" xfId="1" applyNumberFormat="1" applyFont="1" applyBorder="1" applyProtection="1"/>
    <xf numFmtId="174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6" fontId="13" fillId="2" borderId="7" xfId="1" applyNumberFormat="1" applyFont="1" applyFill="1" applyBorder="1" applyAlignment="1" applyProtection="1">
      <alignment horizontal="center" vertical="center"/>
    </xf>
    <xf numFmtId="173" fontId="25" fillId="0" borderId="0" xfId="1" applyNumberFormat="1" applyFont="1"/>
    <xf numFmtId="173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28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</cellXfs>
  <cellStyles count="34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Обычный 8 2 2" xfId="33"/>
    <cellStyle name="Обычный 8 3" xfId="32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1"/>
  <sheetViews>
    <sheetView tabSelected="1" zoomScale="91" zoomScaleNormal="91" zoomScaleSheetLayoutView="100" workbookViewId="0">
      <selection activeCell="F7" sqref="F7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4" t="s">
        <v>2</v>
      </c>
      <c r="B2" s="54"/>
      <c r="C2" s="54"/>
      <c r="D2" s="54"/>
      <c r="E2" s="54"/>
      <c r="F2" s="54"/>
    </row>
    <row r="3" spans="1:8" ht="18.75">
      <c r="A3" s="54" t="s">
        <v>75</v>
      </c>
      <c r="B3" s="54"/>
      <c r="C3" s="54"/>
      <c r="D3" s="54"/>
      <c r="E3" s="54"/>
      <c r="F3" s="54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11538.85</v>
      </c>
      <c r="D6" s="11">
        <v>11587.72</v>
      </c>
      <c r="E6" s="11">
        <f>D6-C6</f>
        <v>48.869999999998981</v>
      </c>
      <c r="F6" s="26">
        <f>E6+G6</f>
        <v>48.869999999998981</v>
      </c>
      <c r="G6" s="45">
        <v>0</v>
      </c>
      <c r="H6" s="7"/>
    </row>
    <row r="7" spans="1:8" ht="15.75">
      <c r="A7" s="58" t="s">
        <v>45</v>
      </c>
      <c r="B7" s="58"/>
      <c r="C7" s="58"/>
      <c r="D7" s="58"/>
      <c r="E7" s="58"/>
      <c r="F7" s="2">
        <f>9105.7+1367.3+1904.9</f>
        <v>12377.9</v>
      </c>
    </row>
    <row r="8" spans="1:8" ht="10.5" customHeight="1">
      <c r="A8" s="55"/>
      <c r="B8" s="55"/>
      <c r="C8" s="55"/>
      <c r="D8" s="55"/>
      <c r="E8" s="55"/>
      <c r="F8" s="55"/>
    </row>
    <row r="9" spans="1:8" ht="42" customHeight="1">
      <c r="A9" s="56" t="s">
        <v>41</v>
      </c>
      <c r="B9" s="57"/>
      <c r="C9" s="57"/>
      <c r="D9" s="57"/>
      <c r="E9" s="57"/>
      <c r="F9" s="35">
        <v>707.5</v>
      </c>
    </row>
    <row r="10" spans="1:8" ht="18.75">
      <c r="A10" s="52" t="s">
        <v>42</v>
      </c>
      <c r="B10" s="52"/>
      <c r="C10" s="52"/>
      <c r="D10" s="52"/>
      <c r="E10" s="52"/>
      <c r="F10" s="31">
        <v>5.0999999999999997E-2</v>
      </c>
    </row>
    <row r="11" spans="1:8" ht="37.15" customHeight="1">
      <c r="A11" s="53" t="s">
        <v>35</v>
      </c>
      <c r="B11" s="53"/>
      <c r="C11" s="53"/>
      <c r="D11" s="53"/>
      <c r="E11" s="53"/>
      <c r="F11" s="46">
        <f>F9*F10</f>
        <v>36.082499999999996</v>
      </c>
      <c r="G11" s="28"/>
    </row>
    <row r="12" spans="1:8" ht="19.149999999999999" customHeight="1">
      <c r="A12" s="52" t="s">
        <v>36</v>
      </c>
      <c r="B12" s="52"/>
      <c r="C12" s="52"/>
      <c r="D12" s="52"/>
      <c r="E12" s="52"/>
      <c r="F12" s="47">
        <v>0</v>
      </c>
    </row>
    <row r="13" spans="1:8" ht="41.45" customHeight="1">
      <c r="A13" s="53" t="s">
        <v>43</v>
      </c>
      <c r="B13" s="53"/>
      <c r="C13" s="53"/>
      <c r="D13" s="53"/>
      <c r="E13" s="53"/>
      <c r="F13" s="36">
        <f>(F6)/(F11+F12)*F10</f>
        <v>6.9074204946995038E-2</v>
      </c>
    </row>
    <row r="14" spans="1:8" ht="40.15" customHeight="1">
      <c r="A14" s="53" t="s">
        <v>47</v>
      </c>
      <c r="B14" s="53"/>
      <c r="C14" s="53"/>
      <c r="D14" s="53"/>
      <c r="E14" s="53"/>
      <c r="F14" s="29">
        <f>F19*F13+F17</f>
        <v>200.17467038868904</v>
      </c>
      <c r="G14" s="10"/>
    </row>
    <row r="15" spans="1:8" ht="33" customHeight="1">
      <c r="A15" s="53" t="s">
        <v>71</v>
      </c>
      <c r="B15" s="53"/>
      <c r="C15" s="53"/>
      <c r="D15" s="53"/>
      <c r="E15" s="53"/>
      <c r="F15" s="29">
        <f>F13*F19*3.23</f>
        <v>552.50658535546552</v>
      </c>
      <c r="G15" s="10"/>
    </row>
    <row r="16" spans="1:8" ht="34.9" customHeight="1">
      <c r="A16" s="52" t="s">
        <v>37</v>
      </c>
      <c r="B16" s="52"/>
      <c r="C16" s="52"/>
      <c r="D16" s="52"/>
      <c r="E16" s="52"/>
      <c r="F16" s="33">
        <v>1032</v>
      </c>
    </row>
    <row r="17" spans="1:6" ht="18.75">
      <c r="A17" s="52" t="s">
        <v>38</v>
      </c>
      <c r="B17" s="52"/>
      <c r="C17" s="52"/>
      <c r="D17" s="52"/>
      <c r="E17" s="52"/>
      <c r="F17" s="32">
        <v>29.12</v>
      </c>
    </row>
    <row r="18" spans="1:6" ht="18.75">
      <c r="A18" s="52" t="s">
        <v>39</v>
      </c>
      <c r="B18" s="52"/>
      <c r="C18" s="52"/>
      <c r="D18" s="52"/>
      <c r="E18" s="52"/>
      <c r="F18" s="32">
        <v>4.29</v>
      </c>
    </row>
    <row r="19" spans="1:6" ht="18.75">
      <c r="A19" s="52" t="s">
        <v>40</v>
      </c>
      <c r="B19" s="52"/>
      <c r="C19" s="52"/>
      <c r="D19" s="52"/>
      <c r="E19" s="52"/>
      <c r="F19" s="32">
        <v>2476.39</v>
      </c>
    </row>
    <row r="20" spans="1:6" ht="54.6" customHeight="1">
      <c r="A20" s="56" t="s">
        <v>55</v>
      </c>
      <c r="B20" s="57"/>
      <c r="C20" s="57"/>
      <c r="D20" s="57"/>
      <c r="E20" s="57"/>
      <c r="F20" s="34"/>
    </row>
    <row r="21" spans="1:6" ht="66.75" customHeight="1">
      <c r="A21" s="30"/>
      <c r="B21" s="30"/>
      <c r="C21" s="30"/>
      <c r="D21" s="30"/>
      <c r="E21" s="30"/>
    </row>
  </sheetData>
  <mergeCells count="16">
    <mergeCell ref="A19:E19"/>
    <mergeCell ref="A20:E20"/>
    <mergeCell ref="A14:E14"/>
    <mergeCell ref="A15:E15"/>
    <mergeCell ref="A16:E16"/>
    <mergeCell ref="A17:E17"/>
    <mergeCell ref="A18:E18"/>
    <mergeCell ref="A12:E12"/>
    <mergeCell ref="A13:E13"/>
    <mergeCell ref="A10:E10"/>
    <mergeCell ref="A11:E11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workbookViewId="0">
      <selection activeCell="I10" sqref="I10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1" t="s">
        <v>74</v>
      </c>
      <c r="B1" s="61"/>
      <c r="C1" s="61"/>
      <c r="D1" s="61"/>
      <c r="E1" s="61"/>
      <c r="F1" s="61"/>
      <c r="G1" s="61"/>
      <c r="H1" s="61"/>
    </row>
    <row r="2" spans="1:9" ht="25.5" customHeight="1"/>
    <row r="3" spans="1:9" ht="14.45" customHeight="1">
      <c r="A3" s="62" t="s">
        <v>54</v>
      </c>
      <c r="B3" s="62"/>
      <c r="C3" s="62"/>
      <c r="D3" s="62"/>
      <c r="E3" s="37" t="s">
        <v>48</v>
      </c>
      <c r="F3" s="37" t="s">
        <v>49</v>
      </c>
      <c r="G3" s="37" t="s">
        <v>50</v>
      </c>
      <c r="H3" s="37" t="s">
        <v>0</v>
      </c>
      <c r="I3" s="38" t="s">
        <v>51</v>
      </c>
    </row>
    <row r="4" spans="1:9" ht="15.75">
      <c r="A4" s="63" t="s">
        <v>58</v>
      </c>
      <c r="B4" s="63"/>
      <c r="C4" s="63"/>
      <c r="D4" s="63"/>
      <c r="E4" s="39">
        <f>E5-E7-E6</f>
        <v>9778.2000000000007</v>
      </c>
      <c r="F4" s="40">
        <v>891.53</v>
      </c>
      <c r="G4" s="40">
        <v>66.92</v>
      </c>
      <c r="H4" s="41">
        <f>G4*F4</f>
        <v>59661.187599999997</v>
      </c>
      <c r="I4" s="42">
        <f>(H4-G7*F7-G14*F7-G16*F7)/E4</f>
        <v>5.5902291720357526</v>
      </c>
    </row>
    <row r="5" spans="1:9" ht="15.75">
      <c r="A5" s="64" t="s">
        <v>56</v>
      </c>
      <c r="B5" s="65"/>
      <c r="C5" s="65"/>
      <c r="D5" s="66"/>
      <c r="E5" s="48">
        <v>12377.9</v>
      </c>
      <c r="F5" s="40"/>
      <c r="G5" s="40"/>
      <c r="H5" s="41"/>
      <c r="I5" s="42"/>
    </row>
    <row r="6" spans="1:9" ht="15.75">
      <c r="A6" s="64" t="s">
        <v>61</v>
      </c>
      <c r="B6" s="65"/>
      <c r="C6" s="65"/>
      <c r="D6" s="66"/>
      <c r="E6" s="48">
        <f>72.4+705.9+95.4+49+63.5+45.1+21.7+179.4</f>
        <v>1232.4000000000001</v>
      </c>
      <c r="F6" s="40"/>
      <c r="G6" s="40"/>
      <c r="H6" s="41"/>
      <c r="I6" s="42"/>
    </row>
    <row r="7" spans="1:9" ht="25.9" customHeight="1">
      <c r="A7" s="63" t="s">
        <v>57</v>
      </c>
      <c r="B7" s="63"/>
      <c r="C7" s="63"/>
      <c r="D7" s="63"/>
      <c r="E7" s="39">
        <v>1367.3</v>
      </c>
      <c r="F7" s="40">
        <v>891.53</v>
      </c>
      <c r="G7" s="40">
        <v>2</v>
      </c>
      <c r="H7" s="41"/>
      <c r="I7" s="42"/>
    </row>
    <row r="8" spans="1:9" ht="15.75">
      <c r="A8" s="64" t="s">
        <v>52</v>
      </c>
      <c r="B8" s="65"/>
      <c r="C8" s="65"/>
      <c r="D8" s="66"/>
      <c r="E8" s="39">
        <f>E4</f>
        <v>9778.2000000000007</v>
      </c>
      <c r="F8" s="40">
        <v>891.53</v>
      </c>
      <c r="G8" s="40">
        <v>9.1</v>
      </c>
      <c r="H8" s="41">
        <f>G8*F8</f>
        <v>8112.9229999999998</v>
      </c>
      <c r="I8" s="42">
        <f>H8/E8</f>
        <v>0.82969493362786595</v>
      </c>
    </row>
    <row r="9" spans="1:9" ht="15.75">
      <c r="A9" s="64" t="s">
        <v>76</v>
      </c>
      <c r="B9" s="65"/>
      <c r="C9" s="65"/>
      <c r="D9" s="66"/>
      <c r="E9" s="51"/>
      <c r="F9" s="40"/>
      <c r="G9" s="40"/>
      <c r="H9" s="41">
        <f>H4+H8-(G14+G16)*F8</f>
        <v>64558.36189</v>
      </c>
      <c r="I9" s="42"/>
    </row>
    <row r="10" spans="1:9" ht="43.15" customHeight="1">
      <c r="A10" s="60" t="s">
        <v>53</v>
      </c>
      <c r="B10" s="60"/>
      <c r="C10" s="60"/>
      <c r="D10" s="60"/>
      <c r="E10" s="43"/>
      <c r="F10" s="39"/>
      <c r="G10" s="39"/>
      <c r="H10" s="44"/>
      <c r="I10" s="49">
        <f>I4+I8</f>
        <v>6.4199241056636183</v>
      </c>
    </row>
    <row r="13" spans="1:9">
      <c r="A13" t="s">
        <v>62</v>
      </c>
    </row>
    <row r="14" spans="1:9">
      <c r="A14">
        <v>1</v>
      </c>
      <c r="B14" s="59" t="s">
        <v>64</v>
      </c>
      <c r="C14" s="59"/>
      <c r="D14" s="59"/>
      <c r="E14" t="s">
        <v>66</v>
      </c>
      <c r="F14" s="50" t="s">
        <v>65</v>
      </c>
      <c r="G14">
        <f>0.715+1.995</f>
        <v>2.71</v>
      </c>
    </row>
    <row r="15" spans="1:9">
      <c r="A15">
        <v>2</v>
      </c>
      <c r="B15" s="59" t="s">
        <v>63</v>
      </c>
      <c r="C15" s="59"/>
      <c r="D15" s="59"/>
      <c r="E15" t="s">
        <v>67</v>
      </c>
      <c r="F15" t="s">
        <v>60</v>
      </c>
      <c r="G15" t="s">
        <v>59</v>
      </c>
    </row>
    <row r="16" spans="1:9">
      <c r="A16">
        <v>3</v>
      </c>
      <c r="B16" s="59" t="s">
        <v>68</v>
      </c>
      <c r="C16" s="59"/>
      <c r="E16" t="s">
        <v>69</v>
      </c>
      <c r="F16" t="s">
        <v>70</v>
      </c>
      <c r="G16">
        <v>0.89700000000000002</v>
      </c>
    </row>
  </sheetData>
  <mergeCells count="12">
    <mergeCell ref="B16:C16"/>
    <mergeCell ref="B15:D15"/>
    <mergeCell ref="B14:D14"/>
    <mergeCell ref="A10:D10"/>
    <mergeCell ref="A1:H1"/>
    <mergeCell ref="A3:D3"/>
    <mergeCell ref="A4:D4"/>
    <mergeCell ref="A7:D7"/>
    <mergeCell ref="A8:D8"/>
    <mergeCell ref="A6:D6"/>
    <mergeCell ref="A5:D5"/>
    <mergeCell ref="A9:D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9" sqref="G9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7" t="s">
        <v>73</v>
      </c>
      <c r="B1" s="68"/>
      <c r="C1" s="68"/>
      <c r="D1" s="68"/>
      <c r="E1" s="68"/>
      <c r="F1" s="68"/>
      <c r="G1" s="68"/>
      <c r="H1" s="68"/>
    </row>
    <row r="3" spans="1:9" ht="18.75">
      <c r="A3" s="69" t="s">
        <v>8</v>
      </c>
      <c r="B3" s="69"/>
      <c r="C3" s="69"/>
      <c r="D3" s="69"/>
      <c r="E3" s="69"/>
      <c r="F3" s="6"/>
      <c r="G3" s="13">
        <v>5525.21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f>'Отопление и ГВС'!F20*1367.3</f>
        <v>0</v>
      </c>
    </row>
    <row r="7" spans="1:9">
      <c r="A7" t="s">
        <v>33</v>
      </c>
      <c r="G7" s="14">
        <f>(G4*891.53+G3*4.29+G6+G5*(29.12+34.73))*0.014</f>
        <v>365.74595260000001</v>
      </c>
    </row>
    <row r="9" spans="1:9" ht="21">
      <c r="A9" t="s">
        <v>11</v>
      </c>
      <c r="G9" s="15">
        <f>((G3*4.01+G4*866.1+G5*(28.01+33.4)+G6+G7)/86)</f>
        <v>289.16439596046507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E6" sqref="E6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72</v>
      </c>
    </row>
    <row r="2" spans="1:7">
      <c r="A2" s="70" t="s">
        <v>12</v>
      </c>
      <c r="B2" s="70" t="s">
        <v>13</v>
      </c>
      <c r="C2" s="70" t="s">
        <v>14</v>
      </c>
      <c r="D2" s="70" t="s">
        <v>15</v>
      </c>
      <c r="E2" s="70" t="s">
        <v>16</v>
      </c>
      <c r="F2" s="70"/>
      <c r="G2" s="70"/>
    </row>
    <row r="3" spans="1:7">
      <c r="A3" s="70"/>
      <c r="B3" s="70"/>
      <c r="C3" s="70"/>
      <c r="D3" s="70"/>
      <c r="E3" s="70" t="s">
        <v>17</v>
      </c>
      <c r="F3" s="70"/>
      <c r="G3" s="70" t="s">
        <v>18</v>
      </c>
    </row>
    <row r="4" spans="1:7">
      <c r="A4" s="70"/>
      <c r="B4" s="70"/>
      <c r="C4" s="70"/>
      <c r="D4" s="70"/>
      <c r="E4" s="19" t="s">
        <v>19</v>
      </c>
      <c r="F4" s="19" t="s">
        <v>20</v>
      </c>
      <c r="G4" s="70"/>
    </row>
    <row r="5" spans="1:7">
      <c r="A5" s="20" t="s">
        <v>21</v>
      </c>
      <c r="B5" s="21" t="s">
        <v>22</v>
      </c>
      <c r="C5" s="22" t="s">
        <v>23</v>
      </c>
      <c r="D5" s="22">
        <f>'Отопление и ГВС'!D6</f>
        <v>11587.72</v>
      </c>
      <c r="E5" s="23">
        <f>'Отопление и ГВС'!F12</f>
        <v>0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f>E7*'Отопление и ГВС'!F13</f>
        <v>47.108607773850615</v>
      </c>
      <c r="F6" s="24">
        <f>F7*'Отопление и ГВС'!F13</f>
        <v>0.22103745583038414</v>
      </c>
      <c r="G6" s="24">
        <f>G7*'Отопление и ГВС'!F13</f>
        <v>1.5403547703179894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682</v>
      </c>
      <c r="F7" s="23">
        <v>3.2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24047</v>
      </c>
      <c r="E8" s="23">
        <v>1255</v>
      </c>
      <c r="F8" s="23">
        <v>4.3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f>E7+E8</f>
        <v>1937</v>
      </c>
      <c r="F9" s="23">
        <f>F7+F8</f>
        <v>7.5</v>
      </c>
      <c r="G9" s="23">
        <f>G8+G7</f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42492</v>
      </c>
      <c r="F10" s="19"/>
      <c r="G10" s="19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2021-08-16T12:00:16Z</cp:lastPrinted>
  <dcterms:created xsi:type="dcterms:W3CDTF">2015-09-15T11:53:49Z</dcterms:created>
  <dcterms:modified xsi:type="dcterms:W3CDTF">2021-09-06T14:52:12Z</dcterms:modified>
</cp:coreProperties>
</file>